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6140" windowHeight="10680" activeTab="0"/>
  </bookViews>
  <sheets>
    <sheet name="V-Rechner" sheetId="1" r:id="rId1"/>
    <sheet name="Reifenrechner" sheetId="2" r:id="rId2"/>
    <sheet name="Felgenrechner" sheetId="3" r:id="rId3"/>
    <sheet name="Fahrzeuhöhendifferenz" sheetId="4" r:id="rId4"/>
    <sheet name="Kostenrechner" sheetId="5" r:id="rId5"/>
  </sheets>
  <definedNames/>
  <calcPr fullCalcOnLoad="1"/>
</workbook>
</file>

<file path=xl/sharedStrings.xml><?xml version="1.0" encoding="utf-8"?>
<sst xmlns="http://schemas.openxmlformats.org/spreadsheetml/2006/main" count="134" uniqueCount="81">
  <si>
    <t>V-Rechner</t>
  </si>
  <si>
    <t>Reifenbreite</t>
  </si>
  <si>
    <t>Querschnitt</t>
  </si>
  <si>
    <t>Felgengröße</t>
  </si>
  <si>
    <t>Motordrehzahl</t>
  </si>
  <si>
    <t>i Achse</t>
  </si>
  <si>
    <t>in Zoll</t>
  </si>
  <si>
    <t>in 1/min</t>
  </si>
  <si>
    <t>Geschwindigkeit</t>
  </si>
  <si>
    <t>in m/s</t>
  </si>
  <si>
    <t>in km/h</t>
  </si>
  <si>
    <t>i Gang 1</t>
  </si>
  <si>
    <t>i Gang 2</t>
  </si>
  <si>
    <t>i Gang 3</t>
  </si>
  <si>
    <t>i Gang 4</t>
  </si>
  <si>
    <t>i Gang 5</t>
  </si>
  <si>
    <t>i Gang 6</t>
  </si>
  <si>
    <t>i Gang R</t>
  </si>
  <si>
    <t xml:space="preserve"> </t>
  </si>
  <si>
    <t>i R ges</t>
  </si>
  <si>
    <t>i 1 ges</t>
  </si>
  <si>
    <t>i 2 ges</t>
  </si>
  <si>
    <t>i 3 ges</t>
  </si>
  <si>
    <t>i 4 ges</t>
  </si>
  <si>
    <t>i 5 ges</t>
  </si>
  <si>
    <t>i 6 ges</t>
  </si>
  <si>
    <t>vom 1 in 2 Gang</t>
  </si>
  <si>
    <t>vom 2 in 3 Gang</t>
  </si>
  <si>
    <t>vom 3 in 4 Gang</t>
  </si>
  <si>
    <t>vom 4 in 5 Gang</t>
  </si>
  <si>
    <t>vom 5 in 6 Gang</t>
  </si>
  <si>
    <t xml:space="preserve">Drehzahl nach Schalten </t>
  </si>
  <si>
    <t>vom 1 in 2 gang</t>
  </si>
  <si>
    <t>vom 2 in 3 gang</t>
  </si>
  <si>
    <t>vom 3 in 4 gang</t>
  </si>
  <si>
    <t>vom 4 in 5 gang</t>
  </si>
  <si>
    <t>vom 5 in 6 gang</t>
  </si>
  <si>
    <t>in mm</t>
  </si>
  <si>
    <t>Abrollumfang:</t>
  </si>
  <si>
    <t>m</t>
  </si>
  <si>
    <t>mm</t>
  </si>
  <si>
    <t>Kostenrechner</t>
  </si>
  <si>
    <t>Kosten ges:</t>
  </si>
  <si>
    <t>€</t>
  </si>
  <si>
    <t>Kosten pro km:</t>
  </si>
  <si>
    <t>Reifenrechner</t>
  </si>
  <si>
    <t>Original</t>
  </si>
  <si>
    <t>Zubehör</t>
  </si>
  <si>
    <t>Abrollumfang 1</t>
  </si>
  <si>
    <t>Abrollumfang 2</t>
  </si>
  <si>
    <t>mm größer</t>
  </si>
  <si>
    <t>km/h</t>
  </si>
  <si>
    <t>Felgenrechner</t>
  </si>
  <si>
    <t>Felgenbreite</t>
  </si>
  <si>
    <t>Einpresstiefe</t>
  </si>
  <si>
    <t>Originalbreite</t>
  </si>
  <si>
    <t>Zubehörbreite</t>
  </si>
  <si>
    <t>mm breiter</t>
  </si>
  <si>
    <t>mm weiter nach innen</t>
  </si>
  <si>
    <t>Wandert um</t>
  </si>
  <si>
    <t>Tacho 30km/h</t>
  </si>
  <si>
    <t>Tacho 50km/h</t>
  </si>
  <si>
    <t>Tacho 70km/h</t>
  </si>
  <si>
    <t>Tacho 100km/h</t>
  </si>
  <si>
    <t>Tacho 130km/h</t>
  </si>
  <si>
    <t xml:space="preserve">reelle: </t>
  </si>
  <si>
    <t>% breiter</t>
  </si>
  <si>
    <t>% größer</t>
  </si>
  <si>
    <t>mm weiter nach aussen.</t>
  </si>
  <si>
    <t>Fahrzeughöhendifferenz</t>
  </si>
  <si>
    <t>in %</t>
  </si>
  <si>
    <t>Raddurchmesser</t>
  </si>
  <si>
    <t>original</t>
  </si>
  <si>
    <t>Fahrzeug wird</t>
  </si>
  <si>
    <t>mm tiefer gelegt.</t>
  </si>
  <si>
    <t>Liter</t>
  </si>
  <si>
    <t>km</t>
  </si>
  <si>
    <t>Liter auf 100km:</t>
  </si>
  <si>
    <t>Preis pro Liter:</t>
  </si>
  <si>
    <t>Einfach Entfernung:</t>
  </si>
  <si>
    <r>
      <t>Geschwindigkeit nach Schalten</t>
    </r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in m/s</t>
    </r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</si>
</sst>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24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24"/>
      <color indexed="8"/>
      <name val="Arial"/>
      <family val="2"/>
    </font>
    <font>
      <b/>
      <u val="single"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1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Border="1" applyAlignment="1">
      <alignment/>
    </xf>
    <xf numFmtId="2" fontId="6" fillId="5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5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2" fontId="7" fillId="5" borderId="0" xfId="0" applyNumberFormat="1" applyFont="1" applyFill="1" applyAlignment="1">
      <alignment/>
    </xf>
    <xf numFmtId="2" fontId="6" fillId="5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9" fillId="5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2" fontId="0" fillId="3" borderId="0" xfId="0" applyNumberFormat="1" applyFill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1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2"/>
  <sheetViews>
    <sheetView tabSelected="1" workbookViewId="0" topLeftCell="A1">
      <selection activeCell="G33" sqref="G33"/>
    </sheetView>
  </sheetViews>
  <sheetFormatPr defaultColWidth="11.421875" defaultRowHeight="12.75"/>
  <cols>
    <col min="2" max="2" width="6.00390625" style="0" customWidth="1"/>
    <col min="3" max="3" width="14.8515625" style="0" customWidth="1"/>
    <col min="6" max="6" width="12.7109375" style="0" customWidth="1"/>
    <col min="9" max="9" width="16.28125" style="0" customWidth="1"/>
    <col min="10" max="10" width="9.8515625" style="0" customWidth="1"/>
    <col min="12" max="12" width="5.28125" style="0" customWidth="1"/>
  </cols>
  <sheetData>
    <row r="4" spans="2:12" ht="12.75">
      <c r="B4" s="8"/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ht="30">
      <c r="B5" s="11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12"/>
    </row>
    <row r="6" spans="2:12" ht="12.75">
      <c r="B6" s="11"/>
      <c r="C6" s="3"/>
      <c r="D6" s="3"/>
      <c r="E6" s="3"/>
      <c r="F6" s="3"/>
      <c r="G6" s="3"/>
      <c r="H6" s="3"/>
      <c r="I6" s="3"/>
      <c r="J6" s="3"/>
      <c r="K6" s="3"/>
      <c r="L6" s="12"/>
    </row>
    <row r="7" spans="2:12" ht="12.75">
      <c r="B7" s="11"/>
      <c r="C7" s="3"/>
      <c r="D7" s="3"/>
      <c r="E7" s="3"/>
      <c r="F7" s="3"/>
      <c r="G7" s="3"/>
      <c r="H7" s="3"/>
      <c r="I7" s="3"/>
      <c r="J7" s="3"/>
      <c r="K7" s="3"/>
      <c r="L7" s="12"/>
    </row>
    <row r="8" spans="2:12" ht="12.75">
      <c r="B8" s="11"/>
      <c r="C8" s="5" t="s">
        <v>1</v>
      </c>
      <c r="D8" s="2">
        <v>215</v>
      </c>
      <c r="E8" s="3"/>
      <c r="F8" s="16" t="s">
        <v>38</v>
      </c>
      <c r="G8" s="5">
        <f>SUM((((D8*(D9/100)*2)+(D10*25.4))*3.14159)/1000)</f>
        <v>1.817095656</v>
      </c>
      <c r="H8" s="16" t="s">
        <v>39</v>
      </c>
      <c r="I8" s="55" t="s">
        <v>18</v>
      </c>
      <c r="J8" s="55"/>
      <c r="K8" s="55"/>
      <c r="L8" s="56"/>
    </row>
    <row r="9" spans="2:12" ht="12.75">
      <c r="B9" s="11"/>
      <c r="C9" s="5" t="s">
        <v>2</v>
      </c>
      <c r="D9" s="2">
        <v>40</v>
      </c>
      <c r="E9" s="3"/>
      <c r="F9" s="3"/>
      <c r="G9" s="5">
        <f>G8*1000</f>
        <v>1817.095656</v>
      </c>
      <c r="H9" s="16" t="s">
        <v>40</v>
      </c>
      <c r="I9" s="3"/>
      <c r="J9" s="6" t="s">
        <v>18</v>
      </c>
      <c r="K9" s="3"/>
      <c r="L9" s="12"/>
    </row>
    <row r="10" spans="2:12" ht="12.75">
      <c r="B10" s="11"/>
      <c r="C10" s="5" t="s">
        <v>3</v>
      </c>
      <c r="D10" s="2">
        <v>16</v>
      </c>
      <c r="E10" s="5" t="s">
        <v>6</v>
      </c>
      <c r="F10" s="3"/>
      <c r="G10" s="3"/>
      <c r="H10" s="3"/>
      <c r="I10" s="3"/>
      <c r="J10" s="3"/>
      <c r="K10" s="3"/>
      <c r="L10" s="12"/>
    </row>
    <row r="11" spans="2:12" ht="12.75">
      <c r="B11" s="11"/>
      <c r="C11" s="5" t="s">
        <v>4</v>
      </c>
      <c r="D11" s="2">
        <v>6600</v>
      </c>
      <c r="E11" s="5" t="s">
        <v>7</v>
      </c>
      <c r="F11" s="3"/>
      <c r="G11" s="3"/>
      <c r="H11" s="3"/>
      <c r="I11" s="3"/>
      <c r="J11" s="3"/>
      <c r="K11" s="3"/>
      <c r="L11" s="12"/>
    </row>
    <row r="12" spans="2:12" ht="12.75">
      <c r="B12" s="11"/>
      <c r="C12" s="3"/>
      <c r="D12" s="3"/>
      <c r="E12" s="3"/>
      <c r="F12" s="3"/>
      <c r="G12" s="3"/>
      <c r="H12" s="3"/>
      <c r="I12" s="3"/>
      <c r="J12" s="3"/>
      <c r="K12" s="3"/>
      <c r="L12" s="12"/>
    </row>
    <row r="13" spans="2:12" ht="12.75">
      <c r="B13" s="11"/>
      <c r="C13" s="5" t="s">
        <v>5</v>
      </c>
      <c r="D13" s="2">
        <v>3.55</v>
      </c>
      <c r="E13" s="3"/>
      <c r="F13" s="3"/>
      <c r="G13" s="3"/>
      <c r="H13" s="3"/>
      <c r="I13" s="3"/>
      <c r="J13" s="17" t="s">
        <v>9</v>
      </c>
      <c r="K13" s="17" t="s">
        <v>10</v>
      </c>
      <c r="L13" s="12"/>
    </row>
    <row r="14" spans="2:13" ht="12.75">
      <c r="B14" s="11"/>
      <c r="C14" s="5" t="s">
        <v>17</v>
      </c>
      <c r="D14" s="2">
        <v>3.167</v>
      </c>
      <c r="E14" s="3"/>
      <c r="F14" s="5" t="s">
        <v>19</v>
      </c>
      <c r="G14" s="18">
        <f>SUM(D13*D14)</f>
        <v>11.242849999999999</v>
      </c>
      <c r="H14" s="3"/>
      <c r="I14" s="5" t="s">
        <v>8</v>
      </c>
      <c r="J14" s="6">
        <f>SUM((G8*D11)/(G14*60)*(-1))</f>
        <v>-17.77845672227238</v>
      </c>
      <c r="K14" s="6">
        <f aca="true" t="shared" si="0" ref="K14:K20">SUM(J14*3.6)</f>
        <v>-64.00244420018058</v>
      </c>
      <c r="L14" s="12"/>
      <c r="M14" s="1"/>
    </row>
    <row r="15" spans="2:13" ht="12.75">
      <c r="B15" s="11"/>
      <c r="C15" s="5" t="s">
        <v>11</v>
      </c>
      <c r="D15" s="2">
        <v>3.545</v>
      </c>
      <c r="E15" s="3"/>
      <c r="F15" s="5" t="s">
        <v>20</v>
      </c>
      <c r="G15" s="18">
        <f>SUM(D13*D15)</f>
        <v>12.58475</v>
      </c>
      <c r="H15" s="3"/>
      <c r="I15" s="5" t="s">
        <v>8</v>
      </c>
      <c r="J15" s="6">
        <f>SUM(G8*D11)/(G15*60)</f>
        <v>15.882756682492698</v>
      </c>
      <c r="K15" s="6">
        <f t="shared" si="0"/>
        <v>57.177924056973715</v>
      </c>
      <c r="L15" s="12"/>
      <c r="M15" s="1"/>
    </row>
    <row r="16" spans="2:12" ht="12.75">
      <c r="B16" s="11"/>
      <c r="C16" s="5" t="s">
        <v>12</v>
      </c>
      <c r="D16" s="2">
        <v>2.158</v>
      </c>
      <c r="E16" s="3"/>
      <c r="F16" s="5" t="s">
        <v>21</v>
      </c>
      <c r="G16" s="18">
        <f>SUM(D13*D16)</f>
        <v>7.660899999999999</v>
      </c>
      <c r="H16" s="3"/>
      <c r="I16" s="5" t="s">
        <v>8</v>
      </c>
      <c r="J16" s="6">
        <f>SUM(G8*D11)/(G16*60)</f>
        <v>26.09099742327925</v>
      </c>
      <c r="K16" s="6">
        <f t="shared" si="0"/>
        <v>93.92759072380531</v>
      </c>
      <c r="L16" s="12"/>
    </row>
    <row r="17" spans="2:12" ht="12.75">
      <c r="B17" s="11"/>
      <c r="C17" s="5" t="s">
        <v>13</v>
      </c>
      <c r="D17" s="2">
        <v>1.48</v>
      </c>
      <c r="E17" s="3"/>
      <c r="F17" s="5" t="s">
        <v>22</v>
      </c>
      <c r="G17" s="18">
        <f>SUM(D13*D17)</f>
        <v>5.254</v>
      </c>
      <c r="H17" s="3"/>
      <c r="I17" s="5" t="s">
        <v>8</v>
      </c>
      <c r="J17" s="6">
        <f>SUM(G8*D11)/(G17*60)</f>
        <v>38.04349489151124</v>
      </c>
      <c r="K17" s="6">
        <f t="shared" si="0"/>
        <v>136.95658160944046</v>
      </c>
      <c r="L17" s="12"/>
    </row>
    <row r="18" spans="2:12" ht="12.75">
      <c r="B18" s="11"/>
      <c r="C18" s="5" t="s">
        <v>14</v>
      </c>
      <c r="D18" s="2">
        <v>1.121</v>
      </c>
      <c r="E18" s="3"/>
      <c r="F18" s="5" t="s">
        <v>23</v>
      </c>
      <c r="G18" s="18">
        <f>SUM(D13*D18)</f>
        <v>3.9795499999999997</v>
      </c>
      <c r="H18" s="3"/>
      <c r="I18" s="5" t="s">
        <v>8</v>
      </c>
      <c r="J18" s="6">
        <f>SUM(G8*D11)/(G18*60)</f>
        <v>50.226915646241416</v>
      </c>
      <c r="K18" s="6">
        <f t="shared" si="0"/>
        <v>180.8168963264691</v>
      </c>
      <c r="L18" s="12"/>
    </row>
    <row r="19" spans="2:12" ht="12.75">
      <c r="B19" s="11"/>
      <c r="C19" s="5" t="s">
        <v>15</v>
      </c>
      <c r="D19" s="2">
        <v>0.892</v>
      </c>
      <c r="E19" s="3"/>
      <c r="F19" s="5" t="s">
        <v>24</v>
      </c>
      <c r="G19" s="18">
        <f>SUM(D13*D19)</f>
        <v>3.1666</v>
      </c>
      <c r="H19" s="3"/>
      <c r="I19" s="5" t="s">
        <v>8</v>
      </c>
      <c r="J19" s="6">
        <f>SUM(G8*D11)/(G19*60)</f>
        <v>63.12149376618456</v>
      </c>
      <c r="K19" s="6">
        <f t="shared" si="0"/>
        <v>227.2373775582644</v>
      </c>
      <c r="L19" s="12"/>
    </row>
    <row r="20" spans="2:12" ht="12.75">
      <c r="B20" s="11"/>
      <c r="C20" s="5" t="s">
        <v>16</v>
      </c>
      <c r="D20" s="2">
        <v>0.707</v>
      </c>
      <c r="E20" s="3"/>
      <c r="F20" s="5" t="s">
        <v>25</v>
      </c>
      <c r="G20" s="18">
        <f>SUM(D13*D20)</f>
        <v>2.5098499999999997</v>
      </c>
      <c r="H20" s="3"/>
      <c r="I20" s="5" t="s">
        <v>8</v>
      </c>
      <c r="J20" s="6">
        <f>SUM(G8*D11)/(G20*60)</f>
        <v>79.63843343626114</v>
      </c>
      <c r="K20" s="6">
        <f t="shared" si="0"/>
        <v>286.6983603705401</v>
      </c>
      <c r="L20" s="12"/>
    </row>
    <row r="21" spans="2:12" ht="12.75">
      <c r="B21" s="11"/>
      <c r="C21" s="3" t="s">
        <v>18</v>
      </c>
      <c r="D21" s="3"/>
      <c r="E21" s="3"/>
      <c r="F21" s="3"/>
      <c r="G21" s="3"/>
      <c r="H21" s="3"/>
      <c r="I21" s="3" t="s">
        <v>18</v>
      </c>
      <c r="J21" s="3"/>
      <c r="K21" s="3"/>
      <c r="L21" s="12"/>
    </row>
    <row r="22" spans="2:12" ht="12.75">
      <c r="B22" s="11"/>
      <c r="C22" s="16" t="s">
        <v>80</v>
      </c>
      <c r="D22" s="3"/>
      <c r="E22" s="3"/>
      <c r="F22" s="17" t="s">
        <v>10</v>
      </c>
      <c r="G22" s="7"/>
      <c r="H22" s="7" t="s">
        <v>18</v>
      </c>
      <c r="I22" s="16" t="s">
        <v>31</v>
      </c>
      <c r="J22" s="5"/>
      <c r="K22" s="17" t="s">
        <v>7</v>
      </c>
      <c r="L22" s="4"/>
    </row>
    <row r="23" spans="2:12" ht="12.75">
      <c r="B23" s="11"/>
      <c r="C23" s="5" t="s">
        <v>26</v>
      </c>
      <c r="D23" s="3"/>
      <c r="E23" s="6">
        <f aca="true" t="shared" si="1" ref="E23:F27">J15</f>
        <v>15.882756682492698</v>
      </c>
      <c r="F23" s="6">
        <f t="shared" si="1"/>
        <v>57.177924056973715</v>
      </c>
      <c r="G23" s="6"/>
      <c r="H23" s="3"/>
      <c r="I23" s="5" t="s">
        <v>32</v>
      </c>
      <c r="J23" s="3"/>
      <c r="K23" s="3">
        <f>SUM((J15*G16*60)/(G8))</f>
        <v>4017.7150916784194</v>
      </c>
      <c r="L23" s="4"/>
    </row>
    <row r="24" spans="2:12" ht="12.75">
      <c r="B24" s="11"/>
      <c r="C24" s="5" t="s">
        <v>27</v>
      </c>
      <c r="D24" s="3"/>
      <c r="E24" s="6">
        <f t="shared" si="1"/>
        <v>26.09099742327925</v>
      </c>
      <c r="F24" s="6">
        <f t="shared" si="1"/>
        <v>93.92759072380531</v>
      </c>
      <c r="G24" s="6"/>
      <c r="H24" s="3"/>
      <c r="I24" s="5" t="s">
        <v>33</v>
      </c>
      <c r="J24" s="3"/>
      <c r="K24" s="3">
        <f>SUM((J16*G17*60)/(G8))</f>
        <v>4526.413345690454</v>
      </c>
      <c r="L24" s="4"/>
    </row>
    <row r="25" spans="2:12" ht="12.75">
      <c r="B25" s="11"/>
      <c r="C25" s="5" t="s">
        <v>28</v>
      </c>
      <c r="D25" s="3"/>
      <c r="E25" s="6">
        <f t="shared" si="1"/>
        <v>38.04349489151124</v>
      </c>
      <c r="F25" s="6">
        <f t="shared" si="1"/>
        <v>136.95658160944046</v>
      </c>
      <c r="G25" s="6"/>
      <c r="H25" s="3"/>
      <c r="I25" s="5" t="s">
        <v>34</v>
      </c>
      <c r="J25" s="3"/>
      <c r="K25" s="3">
        <f>SUM((J17*G18*60)/(G8))</f>
        <v>4999.054054054055</v>
      </c>
      <c r="L25" s="4"/>
    </row>
    <row r="26" spans="2:12" ht="12.75">
      <c r="B26" s="11"/>
      <c r="C26" s="5" t="s">
        <v>29</v>
      </c>
      <c r="D26" s="3"/>
      <c r="E26" s="6">
        <f t="shared" si="1"/>
        <v>50.226915646241416</v>
      </c>
      <c r="F26" s="6">
        <f t="shared" si="1"/>
        <v>180.8168963264691</v>
      </c>
      <c r="G26" s="6"/>
      <c r="H26" s="3"/>
      <c r="I26" s="5" t="s">
        <v>35</v>
      </c>
      <c r="J26" s="3"/>
      <c r="K26" s="3">
        <f>SUM((J18*G19*60)/(G8))</f>
        <v>5251.739518287243</v>
      </c>
      <c r="L26" s="4"/>
    </row>
    <row r="27" spans="2:12" ht="12.75">
      <c r="B27" s="11"/>
      <c r="C27" s="5" t="s">
        <v>30</v>
      </c>
      <c r="D27" s="3"/>
      <c r="E27" s="6">
        <f t="shared" si="1"/>
        <v>63.12149376618456</v>
      </c>
      <c r="F27" s="6">
        <f t="shared" si="1"/>
        <v>227.2373775582644</v>
      </c>
      <c r="G27" s="6"/>
      <c r="H27" s="3"/>
      <c r="I27" s="5" t="s">
        <v>36</v>
      </c>
      <c r="J27" s="3"/>
      <c r="K27" s="3">
        <f>SUM((J19*G20*60)/(G8))</f>
        <v>5231.165919282511</v>
      </c>
      <c r="L27" s="4"/>
    </row>
    <row r="28" spans="2:12" ht="12.7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30" spans="3:11" ht="12.75">
      <c r="C30" s="21"/>
      <c r="D30" s="57"/>
      <c r="E30" s="57"/>
      <c r="H30" s="57"/>
      <c r="I30" s="57"/>
      <c r="J30" s="57"/>
      <c r="K30" s="57"/>
    </row>
    <row r="31" spans="1:13" ht="12.75">
      <c r="A31" s="19"/>
      <c r="B31" s="21"/>
      <c r="D31" s="53"/>
      <c r="E31" s="53"/>
      <c r="G31" s="21"/>
      <c r="H31" s="58"/>
      <c r="I31" s="58"/>
      <c r="J31" s="53"/>
      <c r="K31" s="53"/>
      <c r="L31" s="21"/>
      <c r="M31" s="19"/>
    </row>
    <row r="32" spans="6:11" ht="12.75">
      <c r="F32" s="19"/>
      <c r="I32" s="20"/>
      <c r="J32" s="20"/>
      <c r="K32" s="20"/>
    </row>
    <row r="33" spans="3:5" ht="12.75">
      <c r="C33" s="19"/>
      <c r="D33" s="19"/>
      <c r="E33" s="19"/>
    </row>
    <row r="34" spans="1:13" ht="12.75">
      <c r="A34" t="s">
        <v>18</v>
      </c>
      <c r="H34" s="19"/>
      <c r="I34" s="19"/>
      <c r="J34" s="19"/>
      <c r="K34" s="19"/>
      <c r="L34" s="19"/>
      <c r="M34" s="19"/>
    </row>
    <row r="35" spans="8:13" ht="12.75">
      <c r="H35" s="19"/>
      <c r="I35" s="19"/>
      <c r="J35" s="19"/>
      <c r="K35" s="19"/>
      <c r="L35" s="19"/>
      <c r="M35" s="19"/>
    </row>
    <row r="36" spans="8:13" ht="12.75">
      <c r="H36" s="63"/>
      <c r="I36" s="63"/>
      <c r="J36" s="63"/>
      <c r="K36" s="63"/>
      <c r="L36" s="19"/>
      <c r="M36" s="19"/>
    </row>
    <row r="37" spans="5:13" ht="12.75">
      <c r="E37" s="52"/>
      <c r="H37" s="19"/>
      <c r="I37" s="19"/>
      <c r="J37" s="19"/>
      <c r="K37" s="19"/>
      <c r="L37" s="19"/>
      <c r="M37" s="19"/>
    </row>
    <row r="38" spans="5:13" ht="12.75">
      <c r="E38" s="51"/>
      <c r="H38" s="19"/>
      <c r="I38" s="19"/>
      <c r="J38" s="19"/>
      <c r="K38" s="19"/>
      <c r="L38" s="19"/>
      <c r="M38" s="19"/>
    </row>
    <row r="39" spans="3:13" ht="12.75">
      <c r="C39" s="21"/>
      <c r="D39" s="52"/>
      <c r="H39" s="19"/>
      <c r="I39" s="19"/>
      <c r="J39" s="19"/>
      <c r="K39" s="19"/>
      <c r="L39" s="19"/>
      <c r="M39" s="19"/>
    </row>
    <row r="40" spans="4:5" ht="12.75">
      <c r="D40" s="51"/>
      <c r="E40" s="19"/>
    </row>
    <row r="42" spans="3:4" ht="12.75">
      <c r="C42" s="19"/>
      <c r="D42" s="19"/>
    </row>
  </sheetData>
  <mergeCells count="9">
    <mergeCell ref="H36:I36"/>
    <mergeCell ref="J36:K36"/>
    <mergeCell ref="D31:E31"/>
    <mergeCell ref="C5:K5"/>
    <mergeCell ref="I8:L8"/>
    <mergeCell ref="H30:K30"/>
    <mergeCell ref="D30:E30"/>
    <mergeCell ref="H31:I31"/>
    <mergeCell ref="J31:K3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K20" sqref="K20"/>
    </sheetView>
  </sheetViews>
  <sheetFormatPr defaultColWidth="11.421875" defaultRowHeight="12.75"/>
  <cols>
    <col min="1" max="1" width="11.57421875" style="0" customWidth="1"/>
    <col min="2" max="2" width="5.28125" style="0" customWidth="1"/>
    <col min="3" max="3" width="15.8515625" style="0" customWidth="1"/>
    <col min="6" max="6" width="17.00390625" style="0" customWidth="1"/>
  </cols>
  <sheetData>
    <row r="3" spans="2:6" ht="12.75">
      <c r="B3" s="27"/>
      <c r="C3" s="27"/>
      <c r="D3" s="27"/>
      <c r="E3" s="27"/>
      <c r="F3" s="27"/>
    </row>
    <row r="4" spans="2:6" ht="30">
      <c r="B4" s="59" t="s">
        <v>45</v>
      </c>
      <c r="C4" s="59"/>
      <c r="D4" s="59"/>
      <c r="E4" s="59"/>
      <c r="F4" s="59"/>
    </row>
    <row r="5" spans="2:6" ht="12.75">
      <c r="B5" s="27"/>
      <c r="C5" s="27"/>
      <c r="D5" s="27"/>
      <c r="E5" s="27"/>
      <c r="F5" s="27"/>
    </row>
    <row r="6" spans="2:6" ht="12.75">
      <c r="B6" s="27"/>
      <c r="C6" s="27"/>
      <c r="D6" s="32" t="s">
        <v>46</v>
      </c>
      <c r="E6" s="32" t="s">
        <v>47</v>
      </c>
      <c r="F6" s="32"/>
    </row>
    <row r="7" spans="2:8" ht="12.75">
      <c r="B7" s="27"/>
      <c r="C7" s="33" t="s">
        <v>1</v>
      </c>
      <c r="D7" s="30">
        <v>215</v>
      </c>
      <c r="E7" s="31">
        <v>175</v>
      </c>
      <c r="F7" s="28" t="s">
        <v>37</v>
      </c>
      <c r="G7" t="s">
        <v>18</v>
      </c>
      <c r="H7" t="s">
        <v>18</v>
      </c>
    </row>
    <row r="8" spans="2:6" ht="12.75">
      <c r="B8" s="27"/>
      <c r="C8" s="33" t="s">
        <v>2</v>
      </c>
      <c r="D8" s="30">
        <v>40</v>
      </c>
      <c r="E8" s="31">
        <v>50</v>
      </c>
      <c r="F8" s="28" t="s">
        <v>70</v>
      </c>
    </row>
    <row r="9" spans="2:6" ht="12.75">
      <c r="B9" s="27"/>
      <c r="C9" s="33" t="s">
        <v>3</v>
      </c>
      <c r="D9" s="30">
        <v>16</v>
      </c>
      <c r="E9" s="31">
        <v>19</v>
      </c>
      <c r="F9" s="28" t="s">
        <v>6</v>
      </c>
    </row>
    <row r="10" spans="2:6" ht="12.75">
      <c r="B10" s="27"/>
      <c r="C10" s="27"/>
      <c r="D10" s="27"/>
      <c r="E10" s="27"/>
      <c r="F10" s="27"/>
    </row>
    <row r="11" spans="2:6" ht="12.75">
      <c r="B11" s="27"/>
      <c r="C11" s="27"/>
      <c r="D11" s="27"/>
      <c r="E11" s="27"/>
      <c r="F11" s="27"/>
    </row>
    <row r="12" spans="2:6" ht="12.75">
      <c r="B12" s="27"/>
      <c r="C12" s="27"/>
      <c r="D12" s="27"/>
      <c r="E12" s="27"/>
      <c r="F12" s="27"/>
    </row>
    <row r="13" spans="2:7" ht="12.75">
      <c r="B13" s="27"/>
      <c r="C13" s="34" t="s">
        <v>48</v>
      </c>
      <c r="D13" s="36">
        <f>SUM(((D7*(D8/100)*2)+(D9*25.4))*3.14159)</f>
        <v>1817.095656</v>
      </c>
      <c r="E13" s="36">
        <f>D13-D14</f>
        <v>-248.81392799999958</v>
      </c>
      <c r="F13" s="32" t="s">
        <v>50</v>
      </c>
      <c r="G13" t="s">
        <v>18</v>
      </c>
    </row>
    <row r="14" spans="2:7" ht="12.75">
      <c r="B14" s="27"/>
      <c r="C14" s="34" t="s">
        <v>49</v>
      </c>
      <c r="D14" s="36">
        <f>SUM(((E7*(E8/100)*2)+(E9*25.4))*3.14159)</f>
        <v>2065.9095839999995</v>
      </c>
      <c r="E14" s="36">
        <f>(D14-D13)*100/D13</f>
        <v>13.692946058091263</v>
      </c>
      <c r="F14" s="32" t="s">
        <v>67</v>
      </c>
      <c r="G14" t="s">
        <v>18</v>
      </c>
    </row>
    <row r="15" spans="2:6" ht="12.75">
      <c r="B15" s="27"/>
      <c r="C15" s="34"/>
      <c r="D15" s="27"/>
      <c r="E15" s="27"/>
      <c r="F15" s="32"/>
    </row>
    <row r="16" spans="2:6" ht="12.75">
      <c r="B16" s="27"/>
      <c r="C16" s="34"/>
      <c r="D16" s="27"/>
      <c r="E16" s="27"/>
      <c r="F16" s="32"/>
    </row>
    <row r="17" spans="2:6" ht="12.75">
      <c r="B17" s="27"/>
      <c r="C17" s="34" t="s">
        <v>60</v>
      </c>
      <c r="D17" s="43" t="s">
        <v>65</v>
      </c>
      <c r="E17" s="29">
        <f>30+(30/100*E14)</f>
        <v>34.10788381742738</v>
      </c>
      <c r="F17" s="35" t="s">
        <v>51</v>
      </c>
    </row>
    <row r="18" spans="2:6" ht="12.75">
      <c r="B18" s="27"/>
      <c r="C18" s="34" t="s">
        <v>61</v>
      </c>
      <c r="D18" s="43" t="s">
        <v>65</v>
      </c>
      <c r="E18" s="29">
        <f>50+(50/100*E14)</f>
        <v>56.84647302904563</v>
      </c>
      <c r="F18" s="35" t="s">
        <v>51</v>
      </c>
    </row>
    <row r="19" spans="2:6" ht="12.75">
      <c r="B19" s="27"/>
      <c r="C19" s="34" t="s">
        <v>62</v>
      </c>
      <c r="D19" s="43" t="s">
        <v>65</v>
      </c>
      <c r="E19" s="29">
        <f>70+(70/100*E14)</f>
        <v>79.58506224066389</v>
      </c>
      <c r="F19" s="35" t="s">
        <v>51</v>
      </c>
    </row>
    <row r="20" spans="2:6" ht="12.75">
      <c r="B20" s="27"/>
      <c r="C20" s="34" t="s">
        <v>63</v>
      </c>
      <c r="D20" s="43" t="s">
        <v>65</v>
      </c>
      <c r="E20" s="29">
        <f>100+E14</f>
        <v>113.69294605809127</v>
      </c>
      <c r="F20" s="35" t="s">
        <v>51</v>
      </c>
    </row>
    <row r="21" spans="2:6" ht="12.75">
      <c r="B21" s="27"/>
      <c r="C21" s="34" t="s">
        <v>64</v>
      </c>
      <c r="D21" s="43" t="s">
        <v>65</v>
      </c>
      <c r="E21" s="29">
        <f>130+(130/100*E14)</f>
        <v>147.80082987551864</v>
      </c>
      <c r="F21" s="35" t="s">
        <v>51</v>
      </c>
    </row>
    <row r="22" spans="2:6" ht="12.75">
      <c r="B22" s="27"/>
      <c r="C22" s="27"/>
      <c r="D22" s="27"/>
      <c r="E22" s="27"/>
      <c r="F22" s="27"/>
    </row>
    <row r="23" spans="1:8" ht="12.75">
      <c r="A23" s="19"/>
      <c r="B23" s="37"/>
      <c r="C23" s="37"/>
      <c r="D23" s="37"/>
      <c r="E23" s="37"/>
      <c r="F23" s="37"/>
      <c r="G23" s="19"/>
      <c r="H23" s="19"/>
    </row>
    <row r="24" spans="1:8" ht="12.75">
      <c r="A24" s="19"/>
      <c r="B24" s="37"/>
      <c r="C24" s="37"/>
      <c r="D24" s="37"/>
      <c r="E24" s="37"/>
      <c r="F24" s="37"/>
      <c r="G24" s="19"/>
      <c r="H24" s="19"/>
    </row>
  </sheetData>
  <mergeCells count="1">
    <mergeCell ref="B4:F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5" sqref="D25"/>
    </sheetView>
  </sheetViews>
  <sheetFormatPr defaultColWidth="11.421875" defaultRowHeight="12.75"/>
  <cols>
    <col min="2" max="2" width="5.421875" style="0" customWidth="1"/>
    <col min="3" max="3" width="14.28125" style="0" customWidth="1"/>
    <col min="6" max="6" width="15.00390625" style="0" customWidth="1"/>
  </cols>
  <sheetData>
    <row r="1" spans="1:7" ht="12.75">
      <c r="A1" s="19"/>
      <c r="B1" s="37"/>
      <c r="C1" s="37"/>
      <c r="D1" s="37"/>
      <c r="E1" s="37"/>
      <c r="F1" s="37"/>
      <c r="G1" s="19"/>
    </row>
    <row r="3" spans="2:6" ht="12.75">
      <c r="B3" s="38"/>
      <c r="C3" s="38"/>
      <c r="D3" s="38"/>
      <c r="E3" s="38"/>
      <c r="F3" s="38"/>
    </row>
    <row r="4" spans="2:6" ht="30">
      <c r="B4" s="60" t="s">
        <v>52</v>
      </c>
      <c r="C4" s="60"/>
      <c r="D4" s="60"/>
      <c r="E4" s="60"/>
      <c r="F4" s="60"/>
    </row>
    <row r="5" spans="2:6" ht="12.75">
      <c r="B5" s="38"/>
      <c r="C5" s="38" t="s">
        <v>18</v>
      </c>
      <c r="D5" s="38"/>
      <c r="E5" s="38"/>
      <c r="F5" s="38"/>
    </row>
    <row r="6" spans="2:6" ht="12.75">
      <c r="B6" s="38"/>
      <c r="C6" s="38"/>
      <c r="D6" s="39" t="s">
        <v>46</v>
      </c>
      <c r="E6" s="39" t="s">
        <v>47</v>
      </c>
      <c r="F6" s="38"/>
    </row>
    <row r="7" spans="2:6" ht="12.75">
      <c r="B7" s="38"/>
      <c r="C7" s="41" t="s">
        <v>53</v>
      </c>
      <c r="D7" s="30">
        <v>6.5</v>
      </c>
      <c r="E7" s="31">
        <v>7</v>
      </c>
      <c r="F7" s="40" t="s">
        <v>6</v>
      </c>
    </row>
    <row r="8" spans="2:6" ht="12.75">
      <c r="B8" s="38"/>
      <c r="C8" s="41" t="s">
        <v>3</v>
      </c>
      <c r="D8" s="30">
        <v>15</v>
      </c>
      <c r="E8" s="31">
        <v>15</v>
      </c>
      <c r="F8" s="40" t="s">
        <v>6</v>
      </c>
    </row>
    <row r="9" spans="2:6" ht="12.75">
      <c r="B9" s="38"/>
      <c r="C9" s="41" t="s">
        <v>54</v>
      </c>
      <c r="D9" s="30">
        <v>49</v>
      </c>
      <c r="E9" s="31">
        <v>33</v>
      </c>
      <c r="F9" s="40" t="s">
        <v>37</v>
      </c>
    </row>
    <row r="10" spans="2:6" ht="12.75">
      <c r="B10" s="38"/>
      <c r="C10" s="41"/>
      <c r="D10" s="38"/>
      <c r="E10" s="38"/>
      <c r="F10" s="38"/>
    </row>
    <row r="11" spans="2:6" ht="12.75">
      <c r="B11" s="38"/>
      <c r="C11" s="41"/>
      <c r="D11" s="38"/>
      <c r="E11" s="38"/>
      <c r="F11" s="38"/>
    </row>
    <row r="12" spans="2:6" ht="12.75">
      <c r="B12" s="38"/>
      <c r="C12" s="41" t="s">
        <v>55</v>
      </c>
      <c r="D12" s="38">
        <f>D7*25.4</f>
        <v>165.1</v>
      </c>
      <c r="E12" s="38">
        <f>D13-D12</f>
        <v>12.699999999999989</v>
      </c>
      <c r="F12" s="40" t="s">
        <v>57</v>
      </c>
    </row>
    <row r="13" spans="2:6" ht="12.75">
      <c r="B13" s="38"/>
      <c r="C13" s="41" t="s">
        <v>56</v>
      </c>
      <c r="D13" s="38">
        <f>E7*25.4</f>
        <v>177.79999999999998</v>
      </c>
      <c r="E13" s="45">
        <f>(D13-D12)*100/D12</f>
        <v>7.692307692307685</v>
      </c>
      <c r="F13" s="40" t="s">
        <v>66</v>
      </c>
    </row>
    <row r="14" spans="2:6" ht="12.75">
      <c r="B14" s="38"/>
      <c r="C14" s="41"/>
      <c r="D14" s="38"/>
      <c r="E14" s="38"/>
      <c r="F14" s="40"/>
    </row>
    <row r="15" spans="2:6" ht="12.75">
      <c r="B15" s="38"/>
      <c r="C15" s="41"/>
      <c r="D15" s="38"/>
      <c r="E15" s="38"/>
      <c r="F15" s="40"/>
    </row>
    <row r="16" spans="2:6" ht="12.75">
      <c r="B16" s="38"/>
      <c r="C16" s="40" t="s">
        <v>59</v>
      </c>
      <c r="D16" s="42">
        <f>(((E7-D7)/2)*25.4)+(D9-E9)</f>
        <v>22.35</v>
      </c>
      <c r="E16" s="40" t="s">
        <v>68</v>
      </c>
      <c r="F16" s="40"/>
    </row>
    <row r="17" spans="2:6" ht="12.75">
      <c r="B17" s="38"/>
      <c r="C17" s="40" t="s">
        <v>59</v>
      </c>
      <c r="D17" s="42">
        <f>(((E7-D7)/2)*25.4)-(D9-E9)</f>
        <v>-9.65</v>
      </c>
      <c r="E17" s="40" t="s">
        <v>58</v>
      </c>
      <c r="F17" s="40"/>
    </row>
    <row r="18" spans="2:6" ht="12.75">
      <c r="B18" s="38"/>
      <c r="C18" s="40"/>
      <c r="D18" s="40"/>
      <c r="E18" s="40"/>
      <c r="F18" s="40"/>
    </row>
    <row r="19" spans="2:6" ht="12.75">
      <c r="B19" s="19"/>
      <c r="C19" s="44" t="s">
        <v>18</v>
      </c>
      <c r="D19" s="44"/>
      <c r="E19" s="44"/>
      <c r="F19" s="44" t="s">
        <v>18</v>
      </c>
    </row>
    <row r="20" spans="2:6" ht="12.75">
      <c r="B20" s="19"/>
      <c r="C20" s="19"/>
      <c r="D20" s="19"/>
      <c r="E20" s="19"/>
      <c r="F20" s="19"/>
    </row>
  </sheetData>
  <mergeCells count="1">
    <mergeCell ref="B4:F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E12" sqref="E12"/>
    </sheetView>
  </sheetViews>
  <sheetFormatPr defaultColWidth="11.421875" defaultRowHeight="12.75"/>
  <cols>
    <col min="3" max="3" width="14.57421875" style="0" customWidth="1"/>
    <col min="6" max="6" width="17.140625" style="0" customWidth="1"/>
    <col min="7" max="7" width="12.00390625" style="0" customWidth="1"/>
    <col min="9" max="9" width="16.140625" style="0" bestFit="1" customWidth="1"/>
    <col min="11" max="11" width="14.00390625" style="0" bestFit="1" customWidth="1"/>
    <col min="12" max="12" width="4.7109375" style="0" customWidth="1"/>
    <col min="13" max="13" width="13.8515625" style="0" bestFit="1" customWidth="1"/>
  </cols>
  <sheetData>
    <row r="1" spans="2:6" ht="12.75">
      <c r="B1" s="19"/>
      <c r="C1" s="19"/>
      <c r="D1" s="19"/>
      <c r="E1" s="19"/>
      <c r="F1" s="19"/>
    </row>
    <row r="3" spans="2:6" ht="30">
      <c r="B3" s="61" t="s">
        <v>69</v>
      </c>
      <c r="C3" s="61"/>
      <c r="D3" s="61"/>
      <c r="E3" s="61"/>
      <c r="F3" s="61"/>
    </row>
    <row r="4" spans="2:6" ht="12.75">
      <c r="B4" s="46"/>
      <c r="C4" s="46"/>
      <c r="D4" s="46"/>
      <c r="E4" s="46"/>
      <c r="F4" s="46"/>
    </row>
    <row r="5" spans="2:6" ht="12.75">
      <c r="B5" s="46"/>
      <c r="C5" s="47" t="s">
        <v>1</v>
      </c>
      <c r="D5" s="30">
        <v>215</v>
      </c>
      <c r="E5" s="31">
        <v>175</v>
      </c>
      <c r="F5" s="48" t="s">
        <v>37</v>
      </c>
    </row>
    <row r="6" spans="2:6" ht="12.75">
      <c r="B6" s="46"/>
      <c r="C6" s="47" t="s">
        <v>2</v>
      </c>
      <c r="D6" s="30">
        <v>40</v>
      </c>
      <c r="E6" s="31">
        <v>50</v>
      </c>
      <c r="F6" s="48" t="s">
        <v>70</v>
      </c>
    </row>
    <row r="7" spans="2:6" ht="12.75">
      <c r="B7" s="46"/>
      <c r="C7" s="47" t="s">
        <v>3</v>
      </c>
      <c r="D7" s="30">
        <v>16</v>
      </c>
      <c r="E7" s="31">
        <v>13</v>
      </c>
      <c r="F7" s="48" t="s">
        <v>6</v>
      </c>
    </row>
    <row r="8" spans="2:6" ht="12.75">
      <c r="B8" s="46"/>
      <c r="C8" s="46"/>
      <c r="D8" s="46"/>
      <c r="E8" s="46"/>
      <c r="F8" s="46"/>
    </row>
    <row r="9" spans="2:6" ht="12.75">
      <c r="B9" s="46"/>
      <c r="C9" s="47" t="s">
        <v>71</v>
      </c>
      <c r="D9" s="46"/>
      <c r="E9" s="46"/>
      <c r="F9" s="48" t="s">
        <v>18</v>
      </c>
    </row>
    <row r="10" spans="2:6" ht="12.75">
      <c r="B10" s="46"/>
      <c r="C10" s="47" t="s">
        <v>72</v>
      </c>
      <c r="D10" s="46"/>
      <c r="E10" s="50">
        <f>SUM((D5*((D6/100))*2)+(D7*25.4))/2</f>
        <v>289.2</v>
      </c>
      <c r="F10" s="48" t="s">
        <v>37</v>
      </c>
    </row>
    <row r="11" spans="2:6" ht="12.75">
      <c r="B11" s="46"/>
      <c r="C11" s="47" t="s">
        <v>47</v>
      </c>
      <c r="D11" s="46"/>
      <c r="E11" s="50">
        <f>SUM((E5*((E6/100))*2)+(E7*25.4))/2</f>
        <v>252.6</v>
      </c>
      <c r="F11" s="48" t="s">
        <v>37</v>
      </c>
    </row>
    <row r="12" spans="2:6" ht="12.75">
      <c r="B12" s="46"/>
      <c r="C12" s="46"/>
      <c r="D12" s="46"/>
      <c r="E12" s="46"/>
      <c r="F12" s="46"/>
    </row>
    <row r="13" spans="2:6" ht="12.75">
      <c r="B13" s="46"/>
      <c r="C13" s="48" t="s">
        <v>73</v>
      </c>
      <c r="D13" s="50">
        <f>(E10-E11)/2</f>
        <v>18.299999999999997</v>
      </c>
      <c r="E13" s="49" t="s">
        <v>74</v>
      </c>
      <c r="F13" s="46"/>
    </row>
    <row r="14" spans="2:6" ht="12.75">
      <c r="B14" s="46"/>
      <c r="C14" s="46"/>
      <c r="D14" s="46"/>
      <c r="E14" s="46"/>
      <c r="F14" s="46"/>
    </row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9"/>
  <sheetViews>
    <sheetView workbookViewId="0" topLeftCell="A1">
      <selection activeCell="C14" sqref="C14"/>
    </sheetView>
  </sheetViews>
  <sheetFormatPr defaultColWidth="11.421875" defaultRowHeight="12.75"/>
  <cols>
    <col min="2" max="2" width="5.00390625" style="0" customWidth="1"/>
    <col min="3" max="3" width="16.7109375" style="0" customWidth="1"/>
    <col min="6" max="6" width="15.8515625" style="0" customWidth="1"/>
    <col min="8" max="8" width="5.7109375" style="0" customWidth="1"/>
  </cols>
  <sheetData>
    <row r="1" ht="12.75">
      <c r="C1" t="s">
        <v>18</v>
      </c>
    </row>
    <row r="2" ht="12.75">
      <c r="C2" t="s">
        <v>18</v>
      </c>
    </row>
    <row r="3" spans="2:8" ht="12.75">
      <c r="B3" s="22"/>
      <c r="C3" s="22"/>
      <c r="D3" s="22"/>
      <c r="E3" s="22"/>
      <c r="F3" s="22"/>
      <c r="G3" s="22"/>
      <c r="H3" s="22"/>
    </row>
    <row r="4" spans="2:8" ht="30">
      <c r="B4" s="22"/>
      <c r="C4" s="62" t="s">
        <v>41</v>
      </c>
      <c r="D4" s="62"/>
      <c r="E4" s="62"/>
      <c r="F4" s="62"/>
      <c r="G4" s="62"/>
      <c r="H4" s="22"/>
    </row>
    <row r="5" spans="2:8" ht="12.75">
      <c r="B5" s="22"/>
      <c r="C5" s="22"/>
      <c r="D5" s="22"/>
      <c r="E5" s="22"/>
      <c r="F5" s="22"/>
      <c r="G5" s="22"/>
      <c r="H5" s="22"/>
    </row>
    <row r="6" spans="2:8" ht="12.75">
      <c r="B6" s="22"/>
      <c r="C6" s="23" t="s">
        <v>77</v>
      </c>
      <c r="D6" s="25">
        <v>12</v>
      </c>
      <c r="E6" s="22" t="s">
        <v>75</v>
      </c>
      <c r="F6" s="23" t="s">
        <v>42</v>
      </c>
      <c r="G6" s="22">
        <f>SUM(D6*(D7/100))*(D8*2)</f>
        <v>23.616</v>
      </c>
      <c r="H6" s="26" t="s">
        <v>43</v>
      </c>
    </row>
    <row r="7" spans="2:8" ht="12.75">
      <c r="B7" s="22"/>
      <c r="C7" s="23" t="s">
        <v>78</v>
      </c>
      <c r="D7" s="24">
        <v>1.23</v>
      </c>
      <c r="E7" s="22" t="s">
        <v>43</v>
      </c>
      <c r="F7" s="23" t="s">
        <v>44</v>
      </c>
      <c r="G7" s="22">
        <f>SUM(D6*(D7/100))</f>
        <v>0.1476</v>
      </c>
      <c r="H7" s="26" t="s">
        <v>43</v>
      </c>
    </row>
    <row r="8" spans="2:8" ht="12.75">
      <c r="B8" s="22"/>
      <c r="C8" s="23" t="s">
        <v>79</v>
      </c>
      <c r="D8" s="25">
        <v>80</v>
      </c>
      <c r="E8" s="22" t="s">
        <v>76</v>
      </c>
      <c r="F8" s="22"/>
      <c r="G8" s="22"/>
      <c r="H8" s="22"/>
    </row>
    <row r="9" spans="2:8" ht="12.75">
      <c r="B9" s="22"/>
      <c r="C9" s="22"/>
      <c r="D9" s="22"/>
      <c r="E9" s="22"/>
      <c r="F9" s="22"/>
      <c r="G9" s="22"/>
      <c r="H9" s="22"/>
    </row>
  </sheetData>
  <mergeCells count="1">
    <mergeCell ref="C4:G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HSchings</dc:creator>
  <cp:keywords/>
  <dc:description/>
  <cp:lastModifiedBy>HSchings</cp:lastModifiedBy>
  <dcterms:created xsi:type="dcterms:W3CDTF">2006-10-30T10:38:59Z</dcterms:created>
  <dcterms:modified xsi:type="dcterms:W3CDTF">2007-02-06T07:11:58Z</dcterms:modified>
  <cp:category/>
  <cp:version/>
  <cp:contentType/>
  <cp:contentStatus/>
</cp:coreProperties>
</file>